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95" windowHeight="538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<sst xmlns="http://schemas.openxmlformats.org/spreadsheetml/2006/main" count="59" uniqueCount="45">
  <si>
    <t>SALLE DE LOISIRS DE LOUVIGNÉ</t>
  </si>
  <si>
    <t>SANS CUISINE</t>
  </si>
  <si>
    <t>PETITE SALLE</t>
  </si>
  <si>
    <t>AVEC CUISINE</t>
  </si>
  <si>
    <t>été</t>
  </si>
  <si>
    <t>hiver</t>
  </si>
  <si>
    <t>COMMUNE</t>
  </si>
  <si>
    <t>HORS COMMUNE</t>
  </si>
  <si>
    <t>1/2 JOURNÉE</t>
  </si>
  <si>
    <t>JOURNÉE</t>
  </si>
  <si>
    <t>WEEK-END</t>
  </si>
  <si>
    <t>ASSOCIATIONS (communales)</t>
  </si>
  <si>
    <t>MAIRIE</t>
  </si>
  <si>
    <t>6, Place Saint Martin</t>
  </si>
  <si>
    <t>53210 LOUVIGNÉ</t>
  </si>
  <si>
    <t>de 14h00 le vendredi à 20h00 le dimanche</t>
  </si>
  <si>
    <t>Informations :</t>
  </si>
  <si>
    <t>TYPE
LOCATION</t>
  </si>
  <si>
    <t>TYPE
LOCATAIRE</t>
  </si>
  <si>
    <t>de 8h00 à 13h00 ou de 13h30 à 18h30</t>
  </si>
  <si>
    <t>de 8h00 à 5h00 le lendemain</t>
  </si>
  <si>
    <t>du 1er mai au 15 octobre</t>
  </si>
  <si>
    <t>du 16 octobre au 30 avril</t>
  </si>
  <si>
    <t>PETITE + GDE SALLE</t>
  </si>
  <si>
    <t>• 167 chaises</t>
  </si>
  <si>
    <r>
      <t>Ä</t>
    </r>
    <r>
      <rPr>
        <sz val="10"/>
        <rFont val="Arial"/>
        <family val="2"/>
      </rPr>
      <t xml:space="preserve"> Pour remise des clés, contacter : </t>
    </r>
  </si>
  <si>
    <r>
      <t>(</t>
    </r>
    <r>
      <rPr>
        <sz val="10"/>
        <rFont val="Arial"/>
        <family val="2"/>
      </rPr>
      <t>: 02 43 37 30 94</t>
    </r>
  </si>
  <si>
    <r>
      <t>Ø</t>
    </r>
    <r>
      <rPr>
        <sz val="10"/>
        <rFont val="Arial"/>
        <family val="2"/>
      </rPr>
      <t xml:space="preserve"> Week-end :</t>
    </r>
  </si>
  <si>
    <r>
      <t>Ø</t>
    </r>
    <r>
      <rPr>
        <sz val="10"/>
        <rFont val="Arial"/>
        <family val="2"/>
      </rPr>
      <t xml:space="preserve"> journée :</t>
    </r>
  </si>
  <si>
    <r>
      <t>Ø</t>
    </r>
    <r>
      <rPr>
        <sz val="10"/>
        <rFont val="Arial"/>
        <family val="2"/>
      </rPr>
      <t xml:space="preserve"> 1/2 journée :</t>
    </r>
  </si>
  <si>
    <r>
      <t>Ø</t>
    </r>
    <r>
      <rPr>
        <sz val="10"/>
        <rFont val="Arial"/>
        <family val="2"/>
      </rPr>
      <t xml:space="preserve"> Forfait Ménage :</t>
    </r>
  </si>
  <si>
    <r>
      <t>Ø</t>
    </r>
    <r>
      <rPr>
        <sz val="10"/>
        <rFont val="Arial"/>
        <family val="2"/>
      </rPr>
      <t xml:space="preserve"> Grande salle :</t>
    </r>
  </si>
  <si>
    <r>
      <t>Ø</t>
    </r>
    <r>
      <rPr>
        <sz val="10"/>
        <rFont val="Arial"/>
        <family val="2"/>
      </rPr>
      <t xml:space="preserve"> Location été :</t>
    </r>
  </si>
  <si>
    <r>
      <t>Ø</t>
    </r>
    <r>
      <rPr>
        <sz val="10"/>
        <rFont val="Arial"/>
        <family val="2"/>
      </rPr>
      <t xml:space="preserve"> Location hiver :</t>
    </r>
  </si>
  <si>
    <t>• 39 tables 120 x 80</t>
  </si>
  <si>
    <r>
      <t>Ø</t>
    </r>
    <r>
      <rPr>
        <sz val="10"/>
        <rFont val="Arial"/>
        <family val="2"/>
      </rPr>
      <t xml:space="preserve"> Petite salle :</t>
    </r>
  </si>
  <si>
    <t>• 10 tables 120 x 80</t>
  </si>
  <si>
    <t>• 40 chaises</t>
  </si>
  <si>
    <t>SOIRÉE
ST SYLVESTRE PRIVÉE</t>
  </si>
  <si>
    <t>ou de 9h00 le vendredi à 20h00 le dimanche, moyennant le paiement d'une somme de 34 € supplémentaires</t>
  </si>
  <si>
    <t>ou de 14h00 le vendredi à 12h00 le lundi, moyennant le paiement d'une somme de 56 € supplémentaires</t>
  </si>
  <si>
    <t>ou de 9h00 le vendredi à 12h00 le lundi, moyennant le paiement d'une somme de 89 € supplémentaires</t>
  </si>
  <si>
    <t>130 €     (Uniquement dans le cadre d'un forfait week-end)</t>
  </si>
  <si>
    <t>St Sylvestre du 31/12 à 8h00 jusqu'au 01/01 à 20h00</t>
  </si>
  <si>
    <t>TARIFS DE LOCATION AU 01/01/2024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</si>
</sst>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"/>
    <numFmt numFmtId="167" formatCode="#,##0.00\ &quot;€&quot;"/>
    <numFmt numFmtId="168" formatCode="#,##0.0\ &quot;€&quot;"/>
    <numFmt numFmtId="169" formatCode="#,##0.000\ &quot;€&quot;;[Red]\-#,##0.000\ &quot;€&quot;"/>
    <numFmt numFmtId="170" formatCode="#,##0.0\ &quot;€&quot;;[Red]\-#,##0.0\ &quot;€&quot;"/>
    <numFmt numFmtId="171" formatCode="[$-40C]dddd\ d\ mmmm\ yyyy"/>
    <numFmt numFmtId="172" formatCode="#,##0.00\ _€"/>
    <numFmt numFmtId="173" formatCode="#,##0\ _€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sz val="14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0"/>
      <name val="Wingdings"/>
      <family val="0"/>
    </font>
    <font>
      <b/>
      <i/>
      <sz val="10"/>
      <name val="Arial"/>
      <family val="2"/>
    </font>
    <font>
      <sz val="10"/>
      <name val="Wingdings"/>
      <family val="0"/>
    </font>
    <font>
      <i/>
      <sz val="10"/>
      <name val="Arial"/>
      <family val="2"/>
    </font>
    <font>
      <b/>
      <i/>
      <u val="single"/>
      <sz val="10"/>
      <name val="Arial"/>
      <family val="2"/>
    </font>
    <font>
      <b/>
      <sz val="9"/>
      <name val="Wingdings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9"/>
      <color indexed="10"/>
      <name val="Arial"/>
      <family val="2"/>
    </font>
    <font>
      <b/>
      <sz val="9"/>
      <color indexed="10"/>
      <name val="Arial"/>
      <family val="2"/>
    </font>
    <font>
      <sz val="10"/>
      <name val="Calibri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i/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double">
        <color indexed="18"/>
      </left>
      <right/>
      <top style="double">
        <color indexed="18"/>
      </top>
      <bottom/>
    </border>
    <border>
      <left/>
      <right/>
      <top style="double">
        <color indexed="18"/>
      </top>
      <bottom/>
    </border>
    <border>
      <left style="double">
        <color indexed="18"/>
      </left>
      <right/>
      <top/>
      <bottom style="double">
        <color indexed="18"/>
      </bottom>
    </border>
    <border>
      <left/>
      <right/>
      <top/>
      <bottom style="double">
        <color indexed="18"/>
      </bottom>
    </border>
    <border>
      <left/>
      <right style="double">
        <color indexed="18"/>
      </right>
      <top style="double">
        <color indexed="18"/>
      </top>
      <bottom/>
    </border>
    <border>
      <left style="double">
        <color indexed="18"/>
      </left>
      <right/>
      <top/>
      <bottom/>
    </border>
    <border>
      <left/>
      <right style="double">
        <color indexed="18"/>
      </right>
      <top/>
      <bottom/>
    </border>
    <border>
      <left/>
      <right style="double">
        <color indexed="18"/>
      </right>
      <top/>
      <bottom style="double">
        <color indexed="1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10" fontId="61" fillId="0" borderId="0" xfId="0" applyNumberFormat="1" applyFont="1" applyAlignment="1">
      <alignment horizontal="centerContinuous" vertical="center"/>
    </xf>
    <xf numFmtId="9" fontId="6" fillId="0" borderId="0" xfId="0" applyNumberFormat="1" applyFont="1" applyFill="1" applyBorder="1" applyAlignment="1" quotePrefix="1">
      <alignment/>
    </xf>
    <xf numFmtId="0" fontId="9" fillId="33" borderId="10" xfId="0" applyFont="1" applyFill="1" applyBorder="1" applyAlignment="1">
      <alignment horizontal="centerContinuous" vertical="center"/>
    </xf>
    <xf numFmtId="0" fontId="7" fillId="33" borderId="10" xfId="0" applyFont="1" applyFill="1" applyBorder="1" applyAlignment="1">
      <alignment horizontal="centerContinuous" vertical="center"/>
    </xf>
    <xf numFmtId="0" fontId="9" fillId="34" borderId="10" xfId="0" applyFont="1" applyFill="1" applyBorder="1" applyAlignment="1">
      <alignment horizontal="centerContinuous" vertical="center"/>
    </xf>
    <xf numFmtId="0" fontId="7" fillId="34" borderId="10" xfId="0" applyFont="1" applyFill="1" applyBorder="1" applyAlignment="1">
      <alignment horizontal="centerContinuous" vertical="center"/>
    </xf>
    <xf numFmtId="0" fontId="7" fillId="0" borderId="10" xfId="0" applyFont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166" fontId="7" fillId="1" borderId="11" xfId="0" applyNumberFormat="1" applyFont="1" applyFill="1" applyBorder="1" applyAlignment="1">
      <alignment horizontal="center" vertical="center"/>
    </xf>
    <xf numFmtId="166" fontId="7" fillId="1" borderId="12" xfId="0" applyNumberFormat="1" applyFont="1" applyFill="1" applyBorder="1" applyAlignment="1">
      <alignment horizontal="center" vertical="center"/>
    </xf>
    <xf numFmtId="166" fontId="7" fillId="1" borderId="13" xfId="0" applyNumberFormat="1" applyFont="1" applyFill="1" applyBorder="1" applyAlignment="1">
      <alignment horizontal="center" vertical="center"/>
    </xf>
    <xf numFmtId="166" fontId="7" fillId="1" borderId="14" xfId="0" applyNumberFormat="1" applyFont="1" applyFill="1" applyBorder="1" applyAlignment="1">
      <alignment horizontal="center" vertical="center"/>
    </xf>
    <xf numFmtId="166" fontId="7" fillId="1" borderId="15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 wrapText="1"/>
    </xf>
    <xf numFmtId="166" fontId="7" fillId="1" borderId="16" xfId="0" applyNumberFormat="1" applyFont="1" applyFill="1" applyBorder="1" applyAlignment="1">
      <alignment horizontal="center" vertical="center"/>
    </xf>
    <xf numFmtId="166" fontId="7" fillId="1" borderId="0" xfId="0" applyNumberFormat="1" applyFont="1" applyFill="1" applyBorder="1" applyAlignment="1">
      <alignment horizontal="center" vertical="center"/>
    </xf>
    <xf numFmtId="166" fontId="7" fillId="1" borderId="17" xfId="0" applyNumberFormat="1" applyFont="1" applyFill="1" applyBorder="1" applyAlignment="1">
      <alignment horizontal="center" vertical="center"/>
    </xf>
    <xf numFmtId="167" fontId="7" fillId="1" borderId="13" xfId="0" applyNumberFormat="1" applyFont="1" applyFill="1" applyBorder="1" applyAlignment="1">
      <alignment horizontal="center" vertical="center"/>
    </xf>
    <xf numFmtId="167" fontId="7" fillId="1" borderId="14" xfId="0" applyNumberFormat="1" applyFont="1" applyFill="1" applyBorder="1" applyAlignment="1">
      <alignment horizontal="center" vertical="center"/>
    </xf>
    <xf numFmtId="167" fontId="7" fillId="1" borderId="18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Continuous" vertical="center"/>
    </xf>
    <xf numFmtId="0" fontId="0" fillId="0" borderId="17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2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Continuous" vertical="center"/>
    </xf>
    <xf numFmtId="0" fontId="13" fillId="0" borderId="14" xfId="0" applyFont="1" applyFill="1" applyBorder="1" applyAlignment="1">
      <alignment horizontal="centerContinuous" vertical="center"/>
    </xf>
    <xf numFmtId="0" fontId="13" fillId="0" borderId="14" xfId="0" applyFont="1" applyBorder="1" applyAlignment="1">
      <alignment horizontal="centerContinuous" vertical="center"/>
    </xf>
    <xf numFmtId="0" fontId="13" fillId="0" borderId="18" xfId="0" applyFont="1" applyBorder="1" applyAlignment="1">
      <alignment horizontal="centerContinuous" vertical="center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6" fontId="16" fillId="0" borderId="0" xfId="0" applyNumberFormat="1" applyFont="1" applyFill="1" applyAlignment="1">
      <alignment horizontal="left"/>
    </xf>
    <xf numFmtId="2" fontId="16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left" indent="2"/>
    </xf>
    <xf numFmtId="166" fontId="7" fillId="35" borderId="10" xfId="47" applyNumberFormat="1" applyFont="1" applyFill="1" applyBorder="1" applyAlignment="1">
      <alignment horizontal="center" vertical="center"/>
    </xf>
    <xf numFmtId="166" fontId="7" fillId="35" borderId="10" xfId="43" applyNumberFormat="1" applyFont="1" applyFill="1" applyBorder="1" applyAlignment="1">
      <alignment horizontal="center" vertical="center"/>
    </xf>
    <xf numFmtId="166" fontId="7" fillId="36" borderId="10" xfId="47" applyNumberFormat="1" applyFont="1" applyFill="1" applyBorder="1" applyAlignment="1">
      <alignment horizontal="center" vertical="center"/>
    </xf>
    <xf numFmtId="166" fontId="7" fillId="36" borderId="10" xfId="43" applyNumberFormat="1" applyFont="1" applyFill="1" applyBorder="1" applyAlignment="1">
      <alignment horizontal="center" vertical="center"/>
    </xf>
    <xf numFmtId="166" fontId="7" fillId="35" borderId="10" xfId="0" applyNumberFormat="1" applyFont="1" applyFill="1" applyBorder="1" applyAlignment="1">
      <alignment horizontal="center" vertical="center"/>
    </xf>
    <xf numFmtId="166" fontId="7" fillId="36" borderId="10" xfId="0" applyNumberFormat="1" applyFont="1" applyFill="1" applyBorder="1" applyAlignment="1">
      <alignment horizontal="center" vertical="center"/>
    </xf>
    <xf numFmtId="166" fontId="7" fillId="37" borderId="10" xfId="0" applyNumberFormat="1" applyFont="1" applyFill="1" applyBorder="1" applyAlignment="1">
      <alignment horizontal="center" vertical="center"/>
    </xf>
    <xf numFmtId="0" fontId="62" fillId="0" borderId="0" xfId="0" applyFont="1" applyAlignment="1">
      <alignment/>
    </xf>
    <xf numFmtId="166" fontId="63" fillId="0" borderId="0" xfId="0" applyNumberFormat="1" applyFont="1" applyAlignment="1">
      <alignment/>
    </xf>
    <xf numFmtId="0" fontId="39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44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M10" sqref="M10"/>
    </sheetView>
  </sheetViews>
  <sheetFormatPr defaultColWidth="11.421875" defaultRowHeight="12.75"/>
  <cols>
    <col min="1" max="1" width="23.421875" style="4" bestFit="1" customWidth="1"/>
    <col min="2" max="2" width="18.00390625" style="4" bestFit="1" customWidth="1"/>
    <col min="3" max="3" width="12.7109375" style="4" bestFit="1" customWidth="1"/>
    <col min="4" max="16384" width="11.421875" style="4" customWidth="1"/>
  </cols>
  <sheetData>
    <row r="1" spans="1:10" ht="2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20.25">
      <c r="A2" s="1"/>
      <c r="B2" s="2"/>
      <c r="C2" s="2"/>
      <c r="D2" s="2"/>
      <c r="E2" s="3"/>
      <c r="F2" s="3"/>
      <c r="G2" s="3"/>
      <c r="H2" s="2"/>
      <c r="I2" s="5"/>
      <c r="J2" s="2"/>
    </row>
    <row r="3" spans="1:10" ht="18.75" customHeight="1">
      <c r="A3" s="73" t="s">
        <v>44</v>
      </c>
      <c r="B3" s="73"/>
      <c r="C3" s="73"/>
      <c r="D3" s="73"/>
      <c r="E3" s="73"/>
      <c r="F3" s="73"/>
      <c r="G3" s="73"/>
      <c r="H3" s="73"/>
      <c r="I3" s="73"/>
      <c r="J3" s="73"/>
    </row>
    <row r="4" ht="13.5" thickBot="1">
      <c r="J4" s="6"/>
    </row>
    <row r="5" spans="1:10" ht="17.25" thickBot="1" thickTop="1">
      <c r="A5" s="69" t="s">
        <v>17</v>
      </c>
      <c r="B5" s="69" t="s">
        <v>18</v>
      </c>
      <c r="C5" s="71" t="s">
        <v>1</v>
      </c>
      <c r="D5" s="72"/>
      <c r="E5" s="72"/>
      <c r="F5" s="72"/>
      <c r="G5" s="75" t="s">
        <v>3</v>
      </c>
      <c r="H5" s="76"/>
      <c r="I5" s="76"/>
      <c r="J5" s="76"/>
    </row>
    <row r="6" spans="1:10" ht="17.25" thickBot="1" thickTop="1">
      <c r="A6" s="70"/>
      <c r="B6" s="70"/>
      <c r="C6" s="7" t="s">
        <v>2</v>
      </c>
      <c r="D6" s="8"/>
      <c r="E6" s="77" t="s">
        <v>23</v>
      </c>
      <c r="F6" s="78"/>
      <c r="G6" s="9" t="s">
        <v>2</v>
      </c>
      <c r="H6" s="10"/>
      <c r="I6" s="79" t="s">
        <v>23</v>
      </c>
      <c r="J6" s="80"/>
    </row>
    <row r="7" spans="1:10" ht="17.25" thickBot="1" thickTop="1">
      <c r="A7" s="70"/>
      <c r="B7" s="70"/>
      <c r="C7" s="11" t="s">
        <v>4</v>
      </c>
      <c r="D7" s="11" t="s">
        <v>5</v>
      </c>
      <c r="E7" s="11" t="s">
        <v>4</v>
      </c>
      <c r="F7" s="11" t="s">
        <v>5</v>
      </c>
      <c r="G7" s="11" t="s">
        <v>4</v>
      </c>
      <c r="H7" s="11" t="s">
        <v>5</v>
      </c>
      <c r="I7" s="11" t="s">
        <v>4</v>
      </c>
      <c r="J7" s="11" t="s">
        <v>5</v>
      </c>
    </row>
    <row r="8" spans="1:10" ht="17.25" thickBot="1" thickTop="1">
      <c r="A8" s="82" t="s">
        <v>8</v>
      </c>
      <c r="B8" s="12" t="s">
        <v>6</v>
      </c>
      <c r="C8" s="56">
        <f>ROUNDUP(37*1.02,0)</f>
        <v>38</v>
      </c>
      <c r="D8" s="57">
        <f>ROUNDUP(42*1.02,0)</f>
        <v>43</v>
      </c>
      <c r="E8" s="57">
        <f>ROUNDUP(78*1.02,0)</f>
        <v>80</v>
      </c>
      <c r="F8" s="57">
        <f>ROUNDUP(87*1.02,0)</f>
        <v>89</v>
      </c>
      <c r="G8" s="57">
        <f>ROUNDUP(80*1.02,0)</f>
        <v>82</v>
      </c>
      <c r="H8" s="57">
        <f>ROUNDUP(85*1.02,0)</f>
        <v>87</v>
      </c>
      <c r="I8" s="57">
        <f>ROUNDUP(124*1.02,0)</f>
        <v>127</v>
      </c>
      <c r="J8" s="57">
        <f>ROUNDUP(132*1.02,0)</f>
        <v>135</v>
      </c>
    </row>
    <row r="9" spans="1:10" ht="17.25" thickBot="1" thickTop="1">
      <c r="A9" s="70"/>
      <c r="B9" s="13" t="s">
        <v>7</v>
      </c>
      <c r="C9" s="58">
        <f>ROUNDUP(108*1.02,0)</f>
        <v>111</v>
      </c>
      <c r="D9" s="59">
        <f>ROUNDUP(121*1.02,0)</f>
        <v>124</v>
      </c>
      <c r="E9" s="59">
        <f>ROUNDUP(218*1.02,0)</f>
        <v>223</v>
      </c>
      <c r="F9" s="59">
        <f>ROUNDUP(250*1.02,0)</f>
        <v>255</v>
      </c>
      <c r="G9" s="59">
        <f>ROUNDUP(171*1.02,0)</f>
        <v>175</v>
      </c>
      <c r="H9" s="59">
        <f>ROUNDUP(185*1.02,0)</f>
        <v>189</v>
      </c>
      <c r="I9" s="59">
        <f>ROUNDUP(280*1.02,0)</f>
        <v>286</v>
      </c>
      <c r="J9" s="59">
        <f>ROUNDUP(315*1.02,0)</f>
        <v>322</v>
      </c>
    </row>
    <row r="10" spans="1:10" ht="17.25" thickBot="1" thickTop="1">
      <c r="A10" s="82" t="s">
        <v>9</v>
      </c>
      <c r="B10" s="12" t="s">
        <v>6</v>
      </c>
      <c r="C10" s="56">
        <f>ROUNDUP(66*1.02,0)</f>
        <v>68</v>
      </c>
      <c r="D10" s="57">
        <f>ROUNDUP(74*1.02,0)</f>
        <v>76</v>
      </c>
      <c r="E10" s="57">
        <f>ROUNDUP(151*1.02,0)</f>
        <v>155</v>
      </c>
      <c r="F10" s="57">
        <f>ROUNDUP(173*1.02,0)</f>
        <v>177</v>
      </c>
      <c r="G10" s="57">
        <f>ROUNDUP(157*1.02,0)</f>
        <v>161</v>
      </c>
      <c r="H10" s="57">
        <f>ROUNDUP(168*1.02,0)</f>
        <v>172</v>
      </c>
      <c r="I10" s="57">
        <f>ROUNDUP(246*1.02,0)</f>
        <v>251</v>
      </c>
      <c r="J10" s="57">
        <f>ROUNDUP(265*1.02,0)</f>
        <v>271</v>
      </c>
    </row>
    <row r="11" spans="1:10" ht="17.25" thickBot="1" thickTop="1">
      <c r="A11" s="70"/>
      <c r="B11" s="13" t="s">
        <v>7</v>
      </c>
      <c r="C11" s="58">
        <f>ROUNDUP(209*1.02,0)</f>
        <v>214</v>
      </c>
      <c r="D11" s="59">
        <f>ROUNDUP(238*1.02,0)</f>
        <v>243</v>
      </c>
      <c r="E11" s="59">
        <f>ROUNDUP(435*1.02,0)</f>
        <v>444</v>
      </c>
      <c r="F11" s="59">
        <f>ROUNDUP(495*1.02,0)</f>
        <v>505</v>
      </c>
      <c r="G11" s="59">
        <f>ROUNDUP(332*1.02,0)</f>
        <v>339</v>
      </c>
      <c r="H11" s="59">
        <f>ROUNDUP(368*1.02,0)</f>
        <v>376</v>
      </c>
      <c r="I11" s="59">
        <f>ROUNDUP(559*1.02,0)</f>
        <v>571</v>
      </c>
      <c r="J11" s="59">
        <f>ROUNDUP(625*1.02,0)</f>
        <v>638</v>
      </c>
    </row>
    <row r="12" spans="1:10" ht="17.25" thickBot="1" thickTop="1">
      <c r="A12" s="83" t="s">
        <v>10</v>
      </c>
      <c r="B12" s="12" t="s">
        <v>6</v>
      </c>
      <c r="C12" s="14"/>
      <c r="D12" s="15"/>
      <c r="E12" s="15"/>
      <c r="F12" s="15"/>
      <c r="G12" s="15"/>
      <c r="H12" s="15"/>
      <c r="I12" s="60">
        <f>ROUNDUP(458*1.02,0)</f>
        <v>468</v>
      </c>
      <c r="J12" s="60">
        <f>ROUNDUP(508*1.02,0)</f>
        <v>519</v>
      </c>
    </row>
    <row r="13" spans="1:10" ht="17.25" thickBot="1" thickTop="1">
      <c r="A13" s="84"/>
      <c r="B13" s="13" t="s">
        <v>7</v>
      </c>
      <c r="C13" s="16"/>
      <c r="D13" s="17"/>
      <c r="E13" s="17"/>
      <c r="F13" s="17"/>
      <c r="G13" s="17"/>
      <c r="H13" s="17"/>
      <c r="I13" s="61">
        <f>ROUNDUP(699*1.02,0)</f>
        <v>713</v>
      </c>
      <c r="J13" s="61">
        <f>ROUNDUP(833*1.02,0)</f>
        <v>850</v>
      </c>
    </row>
    <row r="14" spans="1:10" ht="17.25" thickBot="1" thickTop="1">
      <c r="A14" s="83" t="s">
        <v>38</v>
      </c>
      <c r="B14" s="12" t="s">
        <v>6</v>
      </c>
      <c r="C14" s="14"/>
      <c r="D14" s="15"/>
      <c r="E14" s="15"/>
      <c r="F14" s="15"/>
      <c r="G14" s="15"/>
      <c r="H14" s="15"/>
      <c r="I14" s="18"/>
      <c r="J14" s="60">
        <f>ROUNDUP(655*1.02,0)</f>
        <v>669</v>
      </c>
    </row>
    <row r="15" spans="1:10" ht="33" thickBot="1" thickTop="1">
      <c r="A15" s="84"/>
      <c r="B15" s="19" t="s">
        <v>11</v>
      </c>
      <c r="C15" s="20"/>
      <c r="D15" s="21"/>
      <c r="E15" s="21"/>
      <c r="F15" s="21"/>
      <c r="G15" s="21"/>
      <c r="H15" s="21"/>
      <c r="I15" s="22"/>
      <c r="J15" s="62">
        <f>ROUNDUP(524*1.02,0)</f>
        <v>535</v>
      </c>
    </row>
    <row r="16" spans="1:10" ht="17.25" thickBot="1" thickTop="1">
      <c r="A16" s="84"/>
      <c r="B16" s="13" t="s">
        <v>7</v>
      </c>
      <c r="C16" s="23"/>
      <c r="D16" s="24"/>
      <c r="E16" s="24"/>
      <c r="F16" s="24"/>
      <c r="G16" s="24"/>
      <c r="H16" s="24"/>
      <c r="I16" s="25"/>
      <c r="J16" s="61">
        <f>ROUNDUP(1236*1.02,0)</f>
        <v>1261</v>
      </c>
    </row>
    <row r="17" ht="14.25" thickBot="1" thickTop="1"/>
    <row r="18" spans="1:10" ht="19.5" customHeight="1" thickTop="1">
      <c r="A18" s="26" t="s">
        <v>25</v>
      </c>
      <c r="B18" s="27"/>
      <c r="C18" s="27" t="s">
        <v>12</v>
      </c>
      <c r="D18" s="27"/>
      <c r="E18" s="27"/>
      <c r="F18" s="27"/>
      <c r="G18" s="27"/>
      <c r="H18" s="27"/>
      <c r="I18" s="28"/>
      <c r="J18" s="29"/>
    </row>
    <row r="19" spans="1:10" ht="12.75">
      <c r="A19" s="30"/>
      <c r="B19" s="31"/>
      <c r="C19" s="31" t="s">
        <v>13</v>
      </c>
      <c r="D19" s="31"/>
      <c r="E19" s="81"/>
      <c r="F19" s="81"/>
      <c r="G19" s="81"/>
      <c r="H19" s="81"/>
      <c r="I19" s="32"/>
      <c r="J19" s="33"/>
    </row>
    <row r="20" spans="1:10" ht="12.75">
      <c r="A20" s="30"/>
      <c r="B20" s="31"/>
      <c r="C20" s="31" t="s">
        <v>14</v>
      </c>
      <c r="D20" s="31"/>
      <c r="E20" s="81"/>
      <c r="F20" s="81"/>
      <c r="G20" s="81"/>
      <c r="H20" s="81"/>
      <c r="I20" s="32"/>
      <c r="J20" s="33"/>
    </row>
    <row r="21" spans="1:10" ht="19.5" customHeight="1" thickBot="1">
      <c r="A21" s="34"/>
      <c r="B21" s="35"/>
      <c r="C21" s="36" t="s">
        <v>26</v>
      </c>
      <c r="D21" s="37"/>
      <c r="E21" s="38"/>
      <c r="F21" s="39"/>
      <c r="G21" s="39"/>
      <c r="H21" s="39"/>
      <c r="I21" s="40"/>
      <c r="J21" s="41"/>
    </row>
    <row r="22" spans="1:10" ht="15" customHeight="1" thickTop="1">
      <c r="A22" s="42"/>
      <c r="B22" s="42"/>
      <c r="C22" s="43"/>
      <c r="D22" s="42"/>
      <c r="E22" s="44"/>
      <c r="F22" s="45"/>
      <c r="G22" s="45"/>
      <c r="H22" s="45"/>
      <c r="I22" s="45"/>
      <c r="J22" s="45"/>
    </row>
    <row r="23" ht="12.75">
      <c r="A23" s="46" t="s">
        <v>16</v>
      </c>
    </row>
    <row r="24" ht="9" customHeight="1">
      <c r="A24" s="46"/>
    </row>
    <row r="25" spans="1:10" s="48" customFormat="1" ht="12.75">
      <c r="A25" s="47" t="s">
        <v>27</v>
      </c>
      <c r="B25" s="48" t="s">
        <v>15</v>
      </c>
      <c r="J25" s="63"/>
    </row>
    <row r="26" spans="2:10" s="48" customFormat="1" ht="12">
      <c r="B26" s="48" t="s">
        <v>39</v>
      </c>
      <c r="J26" s="64"/>
    </row>
    <row r="27" spans="2:10" s="48" customFormat="1" ht="12">
      <c r="B27" s="48" t="s">
        <v>40</v>
      </c>
      <c r="J27" s="64"/>
    </row>
    <row r="28" spans="2:10" s="48" customFormat="1" ht="12">
      <c r="B28" s="48" t="s">
        <v>41</v>
      </c>
      <c r="J28" s="64"/>
    </row>
    <row r="29" ht="9" customHeight="1">
      <c r="A29" s="46"/>
    </row>
    <row r="30" spans="1:2" ht="12.75" customHeight="1">
      <c r="A30" s="47" t="s">
        <v>28</v>
      </c>
      <c r="B30" s="48" t="s">
        <v>20</v>
      </c>
    </row>
    <row r="31" ht="9" customHeight="1">
      <c r="A31" s="46"/>
    </row>
    <row r="32" spans="1:2" ht="12.75">
      <c r="A32" s="47" t="s">
        <v>29</v>
      </c>
      <c r="B32" s="48" t="s">
        <v>19</v>
      </c>
    </row>
    <row r="33" ht="9" customHeight="1"/>
    <row r="34" spans="1:6" ht="7.5" customHeight="1">
      <c r="A34" s="47"/>
      <c r="B34" s="49"/>
      <c r="C34" s="50"/>
      <c r="F34" s="47"/>
    </row>
    <row r="35" spans="1:6" ht="12.75">
      <c r="A35" s="47" t="s">
        <v>30</v>
      </c>
      <c r="B35" s="49" t="s">
        <v>42</v>
      </c>
      <c r="C35" s="50"/>
      <c r="F35" s="47"/>
    </row>
    <row r="36" spans="2:8" ht="12" customHeight="1">
      <c r="B36" s="51"/>
      <c r="C36" s="51"/>
      <c r="F36" s="47" t="s">
        <v>31</v>
      </c>
      <c r="H36" s="47" t="s">
        <v>35</v>
      </c>
    </row>
    <row r="37" spans="1:8" s="54" customFormat="1" ht="12.75">
      <c r="A37" s="47" t="s">
        <v>32</v>
      </c>
      <c r="B37" s="52" t="s">
        <v>21</v>
      </c>
      <c r="C37" s="53"/>
      <c r="F37" s="55" t="s">
        <v>34</v>
      </c>
      <c r="H37" s="55" t="s">
        <v>36</v>
      </c>
    </row>
    <row r="38" spans="1:8" s="54" customFormat="1" ht="12.75">
      <c r="A38" s="47" t="s">
        <v>33</v>
      </c>
      <c r="B38" s="52" t="s">
        <v>22</v>
      </c>
      <c r="C38" s="53"/>
      <c r="F38" s="55" t="s">
        <v>24</v>
      </c>
      <c r="H38" s="55" t="s">
        <v>37</v>
      </c>
    </row>
    <row r="39" spans="1:8" s="54" customFormat="1" ht="12">
      <c r="A39" s="47"/>
      <c r="B39" s="52"/>
      <c r="C39" s="53"/>
      <c r="F39" s="55"/>
      <c r="H39" s="55"/>
    </row>
    <row r="40" spans="2:3" ht="12.75">
      <c r="B40" s="51"/>
      <c r="C40" s="51"/>
    </row>
    <row r="41" spans="1:3" s="65" customFormat="1" ht="15">
      <c r="A41" s="66" t="s">
        <v>43</v>
      </c>
      <c r="B41" s="67"/>
      <c r="C41" s="68"/>
    </row>
  </sheetData>
  <sheetProtection/>
  <mergeCells count="14">
    <mergeCell ref="E19:H19"/>
    <mergeCell ref="E20:H20"/>
    <mergeCell ref="A8:A9"/>
    <mergeCell ref="A10:A11"/>
    <mergeCell ref="A12:A13"/>
    <mergeCell ref="A14:A16"/>
    <mergeCell ref="A5:A7"/>
    <mergeCell ref="B5:B7"/>
    <mergeCell ref="C5:F5"/>
    <mergeCell ref="A3:J3"/>
    <mergeCell ref="A1:J1"/>
    <mergeCell ref="G5:J5"/>
    <mergeCell ref="E6:F6"/>
    <mergeCell ref="I6:J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DUBOIS Christine (CMMABN)</dc:creator>
  <cp:keywords/>
  <dc:description/>
  <cp:lastModifiedBy>accueil</cp:lastModifiedBy>
  <cp:lastPrinted>2023-11-24T08:42:54Z</cp:lastPrinted>
  <dcterms:created xsi:type="dcterms:W3CDTF">2009-06-30T07:54:29Z</dcterms:created>
  <dcterms:modified xsi:type="dcterms:W3CDTF">2023-11-24T09:14:23Z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216153492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DUBOISCR@cmmabn.creditmutuel.fr</vt:lpwstr>
  </property>
  <property fmtid="{D5CDD505-2E9C-101B-9397-08002B2CF9AE}" pid="6" name="_AuthorEmailDisplayName">
    <vt:lpwstr>DUBOIS Christine (CMMABN)</vt:lpwstr>
  </property>
  <property fmtid="{D5CDD505-2E9C-101B-9397-08002B2CF9AE}" pid="7" name="_ReviewingToolsShownOnce">
    <vt:lpwstr/>
  </property>
</Properties>
</file>